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-12" yWindow="-12" windowWidth="19212" windowHeight="4692"/>
  </bookViews>
  <sheets>
    <sheet name="Sheet1" sheetId="1" r:id="rId1"/>
    <sheet name="Sheet2" sheetId="2" r:id="rId2"/>
    <sheet name="Sheet3" sheetId="3" r:id="rId3"/>
  </sheets>
  <calcPr calcId="152511" calcMode="manual"/>
</workbook>
</file>

<file path=xl/calcChain.xml><?xml version="1.0" encoding="utf-8"?>
<calcChain xmlns="http://schemas.openxmlformats.org/spreadsheetml/2006/main">
  <c r="J48" i="1" l="1"/>
  <c r="K46" i="1"/>
  <c r="K34" i="1" s="1"/>
  <c r="M13" i="1" s="1"/>
  <c r="M26" i="1" s="1"/>
  <c r="J46" i="1"/>
  <c r="K38" i="1"/>
  <c r="K37" i="1"/>
  <c r="K36" i="1"/>
  <c r="K23" i="1"/>
  <c r="F23" i="1"/>
  <c r="M22" i="1"/>
  <c r="L22" i="1"/>
  <c r="J22" i="1"/>
  <c r="G22" i="1"/>
  <c r="H22" i="1" s="1"/>
  <c r="E22" i="1"/>
  <c r="K20" i="1"/>
  <c r="F20" i="1"/>
  <c r="M19" i="1"/>
  <c r="L19" i="1"/>
  <c r="J19" i="1"/>
  <c r="G19" i="1"/>
  <c r="H19" i="1" s="1"/>
  <c r="E19" i="1"/>
  <c r="K17" i="1"/>
  <c r="F17" i="1"/>
  <c r="M16" i="1"/>
  <c r="L16" i="1"/>
  <c r="J16" i="1"/>
  <c r="G16" i="1"/>
  <c r="H16" i="1" s="1"/>
  <c r="E16" i="1"/>
  <c r="K14" i="1"/>
  <c r="F14" i="1"/>
  <c r="L13" i="1"/>
  <c r="J13" i="1"/>
  <c r="G13" i="1"/>
  <c r="H13" i="1" s="1"/>
  <c r="E13" i="1"/>
  <c r="F8" i="1"/>
  <c r="F7" i="1"/>
  <c r="H26" i="1" l="1"/>
</calcChain>
</file>

<file path=xl/sharedStrings.xml><?xml version="1.0" encoding="utf-8"?>
<sst xmlns="http://schemas.openxmlformats.org/spreadsheetml/2006/main" count="158" uniqueCount="66">
  <si>
    <t>Keyword</t>
  </si>
  <si>
    <t>CAPACITY-CTRL</t>
  </si>
  <si>
    <t>0+2psdFan</t>
  </si>
  <si>
    <t>CZ</t>
  </si>
  <si>
    <t>kW</t>
  </si>
  <si>
    <t>hp</t>
  </si>
  <si>
    <t>Heat Reject</t>
  </si>
  <si>
    <t>kWh/year</t>
  </si>
  <si>
    <t>kW Peak</t>
  </si>
  <si>
    <t>(PV-A) Fan Power Design</t>
  </si>
  <si>
    <t>File</t>
  </si>
  <si>
    <t>Cooling capacity (CHW loop)</t>
  </si>
  <si>
    <t>kBtu/hr</t>
  </si>
  <si>
    <t>tons</t>
  </si>
  <si>
    <t xml:space="preserve">100 ton </t>
  </si>
  <si>
    <t>1.2 Mbtu</t>
  </si>
  <si>
    <t>OfL-w09-v11-hSVAV-cC13-mNE-HVAC-Chlr-Cent-gte300tons-0p461kwpton-ConstSpd_CTParametric.pd2</t>
  </si>
  <si>
    <t>Vintage 2011</t>
  </si>
  <si>
    <t>VFD</t>
  </si>
  <si>
    <t>1spd</t>
  </si>
  <si>
    <t>2SPDover1SPD</t>
  </si>
  <si>
    <t>VFDover1SPD</t>
  </si>
  <si>
    <t>VFDover2SPD</t>
  </si>
  <si>
    <t>OfL</t>
  </si>
  <si>
    <t>Ex</t>
  </si>
  <si>
    <t>Multiple</t>
  </si>
  <si>
    <t>Any</t>
  </si>
  <si>
    <t>OfLExSCECZ01</t>
  </si>
  <si>
    <t>OfLExSCE</t>
  </si>
  <si>
    <t>CZ01</t>
  </si>
  <si>
    <t>OfLExSCECZ02</t>
  </si>
  <si>
    <t>CZ02</t>
  </si>
  <si>
    <t>OfLExSCECZ03</t>
  </si>
  <si>
    <t>CZ03</t>
  </si>
  <si>
    <t>OfLExSCECZ04</t>
  </si>
  <si>
    <t>CZ04</t>
  </si>
  <si>
    <t>OfLExSCECZ05</t>
  </si>
  <si>
    <t>CZ05</t>
  </si>
  <si>
    <t>OfLExSCECZ06</t>
  </si>
  <si>
    <t>CZ06</t>
  </si>
  <si>
    <t>OfLExSCECZ07</t>
  </si>
  <si>
    <t>CZ07</t>
  </si>
  <si>
    <t>OfLExSCECZ08</t>
  </si>
  <si>
    <t>CZ08</t>
  </si>
  <si>
    <t>OfLExSCECZ09</t>
  </si>
  <si>
    <t>CZ09</t>
  </si>
  <si>
    <t>OfLExSCECZ10</t>
  </si>
  <si>
    <t>CZ10</t>
  </si>
  <si>
    <t>OfLExSCECZ11</t>
  </si>
  <si>
    <t>CZ11</t>
  </si>
  <si>
    <t>OfLExSCECZ12</t>
  </si>
  <si>
    <t>CZ12</t>
  </si>
  <si>
    <t>OfLExSCECZ13</t>
  </si>
  <si>
    <t>CZ13</t>
  </si>
  <si>
    <t>OfLExSCECZ14</t>
  </si>
  <si>
    <t>CZ14</t>
  </si>
  <si>
    <t>OfLExSCECZ15</t>
  </si>
  <si>
    <t>CZ15</t>
  </si>
  <si>
    <t>OfLExSCECZ16</t>
  </si>
  <si>
    <t>CZ16</t>
  </si>
  <si>
    <t>DEER2014-EnergyImpact-Weights-Tables-v2.xlsx</t>
  </si>
  <si>
    <t>Weighted average scaling</t>
  </si>
  <si>
    <t>kWh Scaling</t>
  </si>
  <si>
    <t>Cooling Tower fan control scaling for NEW</t>
  </si>
  <si>
    <t>Adjusted Weighting</t>
  </si>
  <si>
    <t>kW Scaling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</si>
</sst>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3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165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left"/>
    </xf>
    <xf numFmtId="43" fontId="0" fillId="0" borderId="0" xfId="1" applyFont="1"/>
    <xf numFmtId="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9" fontId="0" fillId="2" borderId="1" xfId="2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10" fontId="0" fillId="2" borderId="1" xfId="2" applyNumberFormat="1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3" fontId="0" fillId="4" borderId="1" xfId="0" applyNumberFormat="1" applyFill="1" applyBorder="1"/>
    <xf numFmtId="3" fontId="0" fillId="4" borderId="1" xfId="0" applyNumberFormat="1" applyFill="1" applyBorder="1" applyAlignment="1">
      <alignment horizontal="center"/>
    </xf>
    <xf numFmtId="9" fontId="0" fillId="4" borderId="1" xfId="2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9" fontId="0" fillId="4" borderId="1" xfId="0" applyNumberFormat="1" applyFill="1" applyBorder="1" applyAlignment="1">
      <alignment horizontal="center"/>
    </xf>
    <xf numFmtId="10" fontId="0" fillId="4" borderId="1" xfId="2" applyNumberFormat="1" applyFont="1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10" fontId="0" fillId="4" borderId="1" xfId="0" applyNumberFormat="1" applyFill="1" applyBorder="1" applyAlignment="1">
      <alignment horizontal="center"/>
    </xf>
    <xf numFmtId="165" fontId="2" fillId="0" borderId="3" xfId="0" applyNumberFormat="1" applyFont="1" applyBorder="1" applyAlignment="1">
      <alignment horizontal="center" vertical="top"/>
    </xf>
    <xf numFmtId="165" fontId="0" fillId="0" borderId="3" xfId="0" applyNumberFormat="1" applyBorder="1"/>
    <xf numFmtId="0" fontId="0" fillId="3" borderId="1" xfId="0" applyFill="1" applyBorder="1"/>
    <xf numFmtId="0" fontId="2" fillId="0" borderId="1" xfId="0" applyFont="1" applyBorder="1"/>
    <xf numFmtId="0" fontId="2" fillId="3" borderId="1" xfId="0" applyFont="1" applyFill="1" applyBorder="1" applyAlignment="1">
      <alignment horizontal="center" wrapText="1"/>
    </xf>
    <xf numFmtId="165" fontId="2" fillId="3" borderId="3" xfId="2" applyNumberFormat="1" applyFont="1" applyFill="1" applyBorder="1" applyAlignment="1">
      <alignment horizontal="center" vertical="top"/>
    </xf>
    <xf numFmtId="165" fontId="2" fillId="3" borderId="4" xfId="2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8"/>
  <sheetViews>
    <sheetView tabSelected="1" zoomScale="80" zoomScaleNormal="80" workbookViewId="0">
      <selection activeCell="H9" sqref="H9"/>
    </sheetView>
  </sheetViews>
  <sheetFormatPr defaultRowHeight="14.4" x14ac:dyDescent="0.3"/>
  <cols>
    <col min="2" max="2" width="33.88671875" customWidth="1"/>
    <col min="3" max="7" width="14.5546875" customWidth="1"/>
    <col min="8" max="8" width="14.5546875" style="2" customWidth="1"/>
    <col min="9" max="13" width="14.5546875" customWidth="1"/>
  </cols>
  <sheetData>
    <row r="2" spans="2:13" x14ac:dyDescent="0.3">
      <c r="L2" s="1"/>
    </row>
    <row r="3" spans="2:13" x14ac:dyDescent="0.3">
      <c r="B3" s="3" t="s">
        <v>63</v>
      </c>
      <c r="G3" s="12"/>
      <c r="H3" s="12"/>
      <c r="I3" s="12"/>
      <c r="J3" s="12"/>
      <c r="L3" s="1"/>
    </row>
    <row r="5" spans="2:13" x14ac:dyDescent="0.3">
      <c r="B5" s="3" t="s">
        <v>10</v>
      </c>
      <c r="C5" t="s">
        <v>16</v>
      </c>
    </row>
    <row r="6" spans="2:13" x14ac:dyDescent="0.3">
      <c r="B6" s="3" t="s">
        <v>0</v>
      </c>
      <c r="C6" t="s">
        <v>1</v>
      </c>
    </row>
    <row r="7" spans="2:13" x14ac:dyDescent="0.3">
      <c r="B7" s="3" t="s">
        <v>9</v>
      </c>
      <c r="C7" s="11">
        <v>23.34</v>
      </c>
      <c r="D7" t="s">
        <v>4</v>
      </c>
      <c r="F7" s="1">
        <f>C7/0.746</f>
        <v>31.286863270777481</v>
      </c>
      <c r="G7" t="s">
        <v>5</v>
      </c>
      <c r="H7" s="2" t="s">
        <v>14</v>
      </c>
      <c r="I7" t="s">
        <v>15</v>
      </c>
    </row>
    <row r="8" spans="2:13" x14ac:dyDescent="0.3">
      <c r="B8" s="3" t="s">
        <v>11</v>
      </c>
      <c r="C8" s="15">
        <v>7.7359999999999998</v>
      </c>
      <c r="D8" t="s">
        <v>12</v>
      </c>
      <c r="F8" s="14">
        <f>100*(C8/1.2)</f>
        <v>644.66666666666663</v>
      </c>
      <c r="G8" t="s">
        <v>13</v>
      </c>
    </row>
    <row r="9" spans="2:13" x14ac:dyDescent="0.3">
      <c r="B9" s="3" t="s">
        <v>17</v>
      </c>
      <c r="C9" s="13"/>
      <c r="F9" s="14"/>
    </row>
    <row r="11" spans="2:13" x14ac:dyDescent="0.3">
      <c r="B11" s="4"/>
      <c r="C11" s="4"/>
      <c r="D11" s="4" t="s">
        <v>7</v>
      </c>
      <c r="E11" s="4"/>
      <c r="F11" s="4"/>
      <c r="G11" s="4"/>
      <c r="H11" s="4"/>
      <c r="I11" s="4" t="s">
        <v>8</v>
      </c>
      <c r="J11" s="4"/>
      <c r="K11" s="4"/>
      <c r="L11" s="10"/>
      <c r="M11" s="4"/>
    </row>
    <row r="12" spans="2:13" x14ac:dyDescent="0.3">
      <c r="B12" s="16" t="s">
        <v>3</v>
      </c>
      <c r="C12" s="4"/>
      <c r="D12" s="4" t="s">
        <v>6</v>
      </c>
      <c r="E12" s="4" t="s">
        <v>20</v>
      </c>
      <c r="F12" s="4" t="s">
        <v>21</v>
      </c>
      <c r="G12" s="17" t="s">
        <v>22</v>
      </c>
      <c r="H12" s="37" t="s">
        <v>62</v>
      </c>
      <c r="I12" s="4" t="s">
        <v>6</v>
      </c>
      <c r="J12" s="4" t="s">
        <v>20</v>
      </c>
      <c r="K12" s="4" t="s">
        <v>21</v>
      </c>
      <c r="L12" s="17" t="s">
        <v>22</v>
      </c>
      <c r="M12" s="37" t="s">
        <v>65</v>
      </c>
    </row>
    <row r="13" spans="2:13" x14ac:dyDescent="0.3">
      <c r="B13" s="6" t="s">
        <v>39</v>
      </c>
      <c r="C13" s="7" t="s">
        <v>2</v>
      </c>
      <c r="D13" s="8">
        <v>7480</v>
      </c>
      <c r="E13" s="19">
        <f>1-(D13/D15)</f>
        <v>0.62245103977387439</v>
      </c>
      <c r="F13" s="20"/>
      <c r="G13" s="21">
        <f>F14-E13</f>
        <v>0.25847970926711084</v>
      </c>
      <c r="H13" s="22">
        <f>(VLOOKUP(B13,$I$29:$K$44,3,FALSE))*G13</f>
        <v>8.0220505196405612E-2</v>
      </c>
      <c r="I13" s="23">
        <v>6.91</v>
      </c>
      <c r="J13" s="19">
        <f>1-(I13/I15)</f>
        <v>0.5763335377069283</v>
      </c>
      <c r="K13" s="20"/>
      <c r="L13" s="21">
        <f>K14-J13</f>
        <v>6.6217044757817201E-2</v>
      </c>
      <c r="M13" s="22">
        <f>(VLOOKUP(B13,$I$29:$K$44,3,FALSE))*L13</f>
        <v>2.0550799898941995E-2</v>
      </c>
    </row>
    <row r="14" spans="2:13" x14ac:dyDescent="0.3">
      <c r="B14" s="6"/>
      <c r="C14" s="7" t="s">
        <v>18</v>
      </c>
      <c r="D14" s="8">
        <v>2359</v>
      </c>
      <c r="E14" s="8"/>
      <c r="F14" s="19">
        <f>1-(D14/D15)</f>
        <v>0.88093074904098523</v>
      </c>
      <c r="G14" s="20"/>
      <c r="H14" s="20"/>
      <c r="I14" s="23">
        <v>5.83</v>
      </c>
      <c r="J14" s="8"/>
      <c r="K14" s="19">
        <f>1-(I14/I15)</f>
        <v>0.6425505824647455</v>
      </c>
      <c r="L14" s="20"/>
      <c r="M14" s="20"/>
    </row>
    <row r="15" spans="2:13" x14ac:dyDescent="0.3">
      <c r="B15" s="6"/>
      <c r="C15" s="7" t="s">
        <v>19</v>
      </c>
      <c r="D15" s="8">
        <v>19812</v>
      </c>
      <c r="E15" s="8"/>
      <c r="F15" s="9"/>
      <c r="G15" s="9"/>
      <c r="H15" s="9"/>
      <c r="I15" s="23">
        <v>16.309999999999999</v>
      </c>
      <c r="J15" s="8"/>
      <c r="K15" s="9"/>
      <c r="L15" s="9"/>
      <c r="M15" s="9"/>
    </row>
    <row r="16" spans="2:13" x14ac:dyDescent="0.3">
      <c r="B16" s="24" t="s">
        <v>43</v>
      </c>
      <c r="C16" s="25" t="s">
        <v>2</v>
      </c>
      <c r="D16" s="26">
        <v>8159</v>
      </c>
      <c r="E16" s="27">
        <f>1-(D16/D18)</f>
        <v>0.621602819775531</v>
      </c>
      <c r="F16" s="28"/>
      <c r="G16" s="29">
        <f>F17-E16</f>
        <v>0.25215657174659123</v>
      </c>
      <c r="H16" s="30">
        <f>(VLOOKUP(B16,$I$29:$K$44,3,FALSE))*G16</f>
        <v>9.5103803561930919E-2</v>
      </c>
      <c r="I16" s="31">
        <v>7.25</v>
      </c>
      <c r="J16" s="27">
        <f>1-(I16/I18)</f>
        <v>0.58357265939115455</v>
      </c>
      <c r="K16" s="28"/>
      <c r="L16" s="29">
        <f>K17-J16</f>
        <v>-5.7438253877084566E-4</v>
      </c>
      <c r="M16" s="30">
        <f>(VLOOKUP(B16,$I$29:$K$44,3,FALSE))*L16</f>
        <v>-2.1663510000271936E-4</v>
      </c>
    </row>
    <row r="17" spans="2:13" x14ac:dyDescent="0.3">
      <c r="B17" s="24"/>
      <c r="C17" s="25" t="s">
        <v>18</v>
      </c>
      <c r="D17" s="26">
        <v>2722</v>
      </c>
      <c r="E17" s="26"/>
      <c r="F17" s="27">
        <f>1-(D17/D18)</f>
        <v>0.87375939152212223</v>
      </c>
      <c r="G17" s="28"/>
      <c r="H17" s="28"/>
      <c r="I17" s="31">
        <v>7.26</v>
      </c>
      <c r="J17" s="26"/>
      <c r="K17" s="27">
        <f>1-(I17/I18)</f>
        <v>0.5829982768523837</v>
      </c>
      <c r="L17" s="28"/>
      <c r="M17" s="28"/>
    </row>
    <row r="18" spans="2:13" x14ac:dyDescent="0.3">
      <c r="B18" s="24"/>
      <c r="C18" s="25" t="s">
        <v>19</v>
      </c>
      <c r="D18" s="26">
        <v>21562</v>
      </c>
      <c r="E18" s="26"/>
      <c r="F18" s="32"/>
      <c r="G18" s="32"/>
      <c r="H18" s="32"/>
      <c r="I18" s="31">
        <v>17.41</v>
      </c>
      <c r="J18" s="26"/>
      <c r="K18" s="32"/>
      <c r="L18" s="32"/>
      <c r="M18" s="32"/>
    </row>
    <row r="19" spans="2:13" x14ac:dyDescent="0.3">
      <c r="B19" s="6" t="s">
        <v>45</v>
      </c>
      <c r="C19" s="7" t="s">
        <v>2</v>
      </c>
      <c r="D19" s="8">
        <v>8646</v>
      </c>
      <c r="E19" s="19">
        <f>1-(D19/D21)</f>
        <v>0.60477235326385081</v>
      </c>
      <c r="F19" s="20"/>
      <c r="G19" s="21">
        <f>F20-E19</f>
        <v>0.23134942402633019</v>
      </c>
      <c r="H19" s="22">
        <f>(VLOOKUP(B19,$I$29:$K$44,3,FALSE))*G19</f>
        <v>5.2540006405910118E-2</v>
      </c>
      <c r="I19" s="23">
        <v>17.21</v>
      </c>
      <c r="J19" s="19">
        <f>1-(I19/I21)</f>
        <v>0.18551822053951716</v>
      </c>
      <c r="K19" s="20"/>
      <c r="L19" s="21">
        <f>K20-J19</f>
        <v>9.2285849503076278E-2</v>
      </c>
      <c r="M19" s="22">
        <f>(VLOOKUP(B19,$I$29:$K$44,3,FALSE))*L19</f>
        <v>2.0958336699877185E-2</v>
      </c>
    </row>
    <row r="20" spans="2:13" x14ac:dyDescent="0.3">
      <c r="B20" s="6"/>
      <c r="C20" s="7" t="s">
        <v>18</v>
      </c>
      <c r="D20" s="8">
        <v>3585</v>
      </c>
      <c r="E20" s="8"/>
      <c r="F20" s="19">
        <f>1-(D20/D21)</f>
        <v>0.836121777290181</v>
      </c>
      <c r="G20" s="20"/>
      <c r="H20" s="20"/>
      <c r="I20" s="23">
        <v>15.26</v>
      </c>
      <c r="J20" s="8"/>
      <c r="K20" s="19">
        <f>1-(I20/I21)</f>
        <v>0.27780407004259344</v>
      </c>
      <c r="L20" s="20"/>
      <c r="M20" s="20"/>
    </row>
    <row r="21" spans="2:13" x14ac:dyDescent="0.3">
      <c r="B21" s="6"/>
      <c r="C21" s="7" t="s">
        <v>19</v>
      </c>
      <c r="D21" s="8">
        <v>21876</v>
      </c>
      <c r="E21" s="8"/>
      <c r="F21" s="9"/>
      <c r="G21" s="9"/>
      <c r="H21" s="9"/>
      <c r="I21" s="23">
        <v>21.13</v>
      </c>
      <c r="J21" s="8"/>
      <c r="K21" s="9"/>
      <c r="L21" s="9"/>
      <c r="M21" s="9"/>
    </row>
    <row r="22" spans="2:13" x14ac:dyDescent="0.3">
      <c r="B22" s="24" t="s">
        <v>47</v>
      </c>
      <c r="C22" s="25" t="s">
        <v>2</v>
      </c>
      <c r="D22" s="26">
        <v>8530</v>
      </c>
      <c r="E22" s="27">
        <f>1-(D22/D24)</f>
        <v>0.61650856449219982</v>
      </c>
      <c r="F22" s="28"/>
      <c r="G22" s="29">
        <f>F23-E22</f>
        <v>0.23976082362990603</v>
      </c>
      <c r="H22" s="30">
        <f>(VLOOKUP(B22,$I$29:$K$44,3,FALSE))*G22</f>
        <v>2.0470963372327622E-2</v>
      </c>
      <c r="I22" s="31">
        <v>10.24</v>
      </c>
      <c r="J22" s="27">
        <f>1-(I22/I24)</f>
        <v>0.447978436657682</v>
      </c>
      <c r="K22" s="28"/>
      <c r="L22" s="29">
        <f>K23-J22</f>
        <v>5.0673854447439326E-2</v>
      </c>
      <c r="M22" s="30">
        <f>(VLOOKUP(B22,$I$29:$K$44,3,FALSE))*L22</f>
        <v>4.3265726344410213E-3</v>
      </c>
    </row>
    <row r="23" spans="2:13" x14ac:dyDescent="0.3">
      <c r="B23" s="24"/>
      <c r="C23" s="25" t="s">
        <v>18</v>
      </c>
      <c r="D23" s="26">
        <v>3197</v>
      </c>
      <c r="E23" s="26"/>
      <c r="F23" s="27">
        <f>1-(D23/D24)</f>
        <v>0.85626938812210585</v>
      </c>
      <c r="G23" s="28"/>
      <c r="H23" s="28"/>
      <c r="I23" s="31">
        <v>9.3000000000000007</v>
      </c>
      <c r="J23" s="26"/>
      <c r="K23" s="27">
        <f>1-(I23/I24)</f>
        <v>0.49865229110512133</v>
      </c>
      <c r="L23" s="28"/>
      <c r="M23" s="28"/>
    </row>
    <row r="24" spans="2:13" x14ac:dyDescent="0.3">
      <c r="B24" s="24"/>
      <c r="C24" s="25" t="s">
        <v>19</v>
      </c>
      <c r="D24" s="26">
        <v>22243</v>
      </c>
      <c r="E24" s="26"/>
      <c r="F24" s="32"/>
      <c r="G24" s="32"/>
      <c r="H24" s="32"/>
      <c r="I24" s="31">
        <v>18.55</v>
      </c>
      <c r="J24" s="26"/>
      <c r="K24" s="32"/>
      <c r="L24" s="32"/>
      <c r="M24" s="32"/>
    </row>
    <row r="25" spans="2:13" ht="15" thickBot="1" x14ac:dyDescent="0.35"/>
    <row r="26" spans="2:13" ht="15" thickBot="1" x14ac:dyDescent="0.35">
      <c r="B26" s="40" t="s">
        <v>61</v>
      </c>
      <c r="C26" s="41"/>
      <c r="D26" s="41"/>
      <c r="E26" s="41"/>
      <c r="F26" s="41"/>
      <c r="G26" s="33"/>
      <c r="H26" s="38">
        <f>SUM(H13:H24)</f>
        <v>0.24833527853657428</v>
      </c>
      <c r="I26" s="33"/>
      <c r="J26" s="33"/>
      <c r="K26" s="33"/>
      <c r="L26" s="34"/>
      <c r="M26" s="39">
        <f>SUM(M13:M24)</f>
        <v>4.5619074133257484E-2</v>
      </c>
    </row>
    <row r="28" spans="2:13" x14ac:dyDescent="0.3">
      <c r="B28" s="42" t="s">
        <v>60</v>
      </c>
      <c r="C28" s="43"/>
      <c r="D28" s="43"/>
      <c r="E28" s="43"/>
      <c r="F28" s="43"/>
      <c r="G28" s="43"/>
      <c r="H28" s="43"/>
      <c r="I28" s="43"/>
      <c r="J28" s="44"/>
      <c r="K28" s="36" t="s">
        <v>64</v>
      </c>
    </row>
    <row r="29" spans="2:13" x14ac:dyDescent="0.3">
      <c r="B29" s="10" t="s">
        <v>23</v>
      </c>
      <c r="C29" s="10" t="s">
        <v>24</v>
      </c>
      <c r="D29" s="10" t="s">
        <v>25</v>
      </c>
      <c r="E29" s="10" t="s">
        <v>26</v>
      </c>
      <c r="F29" s="10"/>
      <c r="G29" s="10" t="s">
        <v>27</v>
      </c>
      <c r="H29" s="5" t="s">
        <v>28</v>
      </c>
      <c r="I29" s="10" t="s">
        <v>29</v>
      </c>
      <c r="J29" s="10">
        <v>0</v>
      </c>
      <c r="K29" s="10"/>
    </row>
    <row r="30" spans="2:13" x14ac:dyDescent="0.3">
      <c r="B30" s="10" t="s">
        <v>23</v>
      </c>
      <c r="C30" s="10" t="s">
        <v>24</v>
      </c>
      <c r="D30" s="10" t="s">
        <v>25</v>
      </c>
      <c r="E30" s="10" t="s">
        <v>26</v>
      </c>
      <c r="F30" s="10"/>
      <c r="G30" s="10" t="s">
        <v>30</v>
      </c>
      <c r="H30" s="5" t="s">
        <v>28</v>
      </c>
      <c r="I30" s="10" t="s">
        <v>31</v>
      </c>
      <c r="J30" s="10">
        <v>0</v>
      </c>
      <c r="K30" s="10"/>
    </row>
    <row r="31" spans="2:13" x14ac:dyDescent="0.3">
      <c r="B31" s="10" t="s">
        <v>23</v>
      </c>
      <c r="C31" s="10" t="s">
        <v>24</v>
      </c>
      <c r="D31" s="10" t="s">
        <v>25</v>
      </c>
      <c r="E31" s="10" t="s">
        <v>26</v>
      </c>
      <c r="F31" s="10"/>
      <c r="G31" s="10" t="s">
        <v>32</v>
      </c>
      <c r="H31" s="5" t="s">
        <v>28</v>
      </c>
      <c r="I31" s="10" t="s">
        <v>33</v>
      </c>
      <c r="J31" s="10">
        <v>0</v>
      </c>
      <c r="K31" s="10"/>
    </row>
    <row r="32" spans="2:13" x14ac:dyDescent="0.3">
      <c r="B32" s="10" t="s">
        <v>23</v>
      </c>
      <c r="C32" s="10" t="s">
        <v>24</v>
      </c>
      <c r="D32" s="10" t="s">
        <v>25</v>
      </c>
      <c r="E32" s="10" t="s">
        <v>26</v>
      </c>
      <c r="F32" s="10"/>
      <c r="G32" s="10" t="s">
        <v>34</v>
      </c>
      <c r="H32" s="5" t="s">
        <v>28</v>
      </c>
      <c r="I32" s="10" t="s">
        <v>35</v>
      </c>
      <c r="J32" s="10">
        <v>0</v>
      </c>
      <c r="K32" s="10"/>
    </row>
    <row r="33" spans="2:11" x14ac:dyDescent="0.3">
      <c r="B33" s="10" t="s">
        <v>23</v>
      </c>
      <c r="C33" s="10" t="s">
        <v>24</v>
      </c>
      <c r="D33" s="10" t="s">
        <v>25</v>
      </c>
      <c r="E33" s="10" t="s">
        <v>26</v>
      </c>
      <c r="F33" s="10"/>
      <c r="G33" s="10" t="s">
        <v>36</v>
      </c>
      <c r="H33" s="5" t="s">
        <v>28</v>
      </c>
      <c r="I33" s="10" t="s">
        <v>37</v>
      </c>
      <c r="J33" s="10">
        <v>1.3082999999999998</v>
      </c>
      <c r="K33" s="10"/>
    </row>
    <row r="34" spans="2:11" x14ac:dyDescent="0.3">
      <c r="B34" s="35" t="s">
        <v>23</v>
      </c>
      <c r="C34" s="35" t="s">
        <v>24</v>
      </c>
      <c r="D34" s="35" t="s">
        <v>25</v>
      </c>
      <c r="E34" s="35" t="s">
        <v>26</v>
      </c>
      <c r="F34" s="35"/>
      <c r="G34" s="35" t="s">
        <v>38</v>
      </c>
      <c r="H34" s="18" t="s">
        <v>28</v>
      </c>
      <c r="I34" s="35" t="s">
        <v>39</v>
      </c>
      <c r="J34" s="35">
        <v>117.1113</v>
      </c>
      <c r="K34" s="35">
        <f>J34/$K$46</f>
        <v>0.31035513551087446</v>
      </c>
    </row>
    <row r="35" spans="2:11" x14ac:dyDescent="0.3">
      <c r="B35" s="10" t="s">
        <v>23</v>
      </c>
      <c r="C35" s="10" t="s">
        <v>24</v>
      </c>
      <c r="D35" s="10" t="s">
        <v>25</v>
      </c>
      <c r="E35" s="10" t="s">
        <v>26</v>
      </c>
      <c r="F35" s="10"/>
      <c r="G35" s="10" t="s">
        <v>40</v>
      </c>
      <c r="H35" s="5" t="s">
        <v>28</v>
      </c>
      <c r="I35" s="10" t="s">
        <v>41</v>
      </c>
      <c r="J35" s="10">
        <v>0</v>
      </c>
      <c r="K35" s="10"/>
    </row>
    <row r="36" spans="2:11" x14ac:dyDescent="0.3">
      <c r="B36" s="35" t="s">
        <v>23</v>
      </c>
      <c r="C36" s="35" t="s">
        <v>24</v>
      </c>
      <c r="D36" s="35" t="s">
        <v>25</v>
      </c>
      <c r="E36" s="35" t="s">
        <v>26</v>
      </c>
      <c r="F36" s="35"/>
      <c r="G36" s="35" t="s">
        <v>42</v>
      </c>
      <c r="H36" s="18" t="s">
        <v>28</v>
      </c>
      <c r="I36" s="35" t="s">
        <v>43</v>
      </c>
      <c r="J36" s="35">
        <v>142.32050000000001</v>
      </c>
      <c r="K36" s="35">
        <f>J36/$K$46</f>
        <v>0.37716170910471847</v>
      </c>
    </row>
    <row r="37" spans="2:11" x14ac:dyDescent="0.3">
      <c r="B37" s="35" t="s">
        <v>23</v>
      </c>
      <c r="C37" s="35" t="s">
        <v>24</v>
      </c>
      <c r="D37" s="35" t="s">
        <v>25</v>
      </c>
      <c r="E37" s="35" t="s">
        <v>26</v>
      </c>
      <c r="F37" s="35"/>
      <c r="G37" s="35" t="s">
        <v>44</v>
      </c>
      <c r="H37" s="18" t="s">
        <v>28</v>
      </c>
      <c r="I37" s="35" t="s">
        <v>45</v>
      </c>
      <c r="J37" s="35">
        <v>85.696200000000019</v>
      </c>
      <c r="K37" s="35">
        <f>J37/$K$46</f>
        <v>0.22710238690687412</v>
      </c>
    </row>
    <row r="38" spans="2:11" x14ac:dyDescent="0.3">
      <c r="B38" s="35" t="s">
        <v>23</v>
      </c>
      <c r="C38" s="35" t="s">
        <v>24</v>
      </c>
      <c r="D38" s="35" t="s">
        <v>25</v>
      </c>
      <c r="E38" s="35" t="s">
        <v>26</v>
      </c>
      <c r="F38" s="35"/>
      <c r="G38" s="35" t="s">
        <v>46</v>
      </c>
      <c r="H38" s="18" t="s">
        <v>28</v>
      </c>
      <c r="I38" s="35" t="s">
        <v>47</v>
      </c>
      <c r="J38" s="35">
        <v>32.218100000000007</v>
      </c>
      <c r="K38" s="35">
        <f>J38/$K$46</f>
        <v>8.5380768477532967E-2</v>
      </c>
    </row>
    <row r="39" spans="2:11" x14ac:dyDescent="0.3">
      <c r="B39" s="10" t="s">
        <v>23</v>
      </c>
      <c r="C39" s="10" t="s">
        <v>24</v>
      </c>
      <c r="D39" s="10" t="s">
        <v>25</v>
      </c>
      <c r="E39" s="10" t="s">
        <v>26</v>
      </c>
      <c r="F39" s="10"/>
      <c r="G39" s="10" t="s">
        <v>48</v>
      </c>
      <c r="H39" s="5" t="s">
        <v>28</v>
      </c>
      <c r="I39" s="10" t="s">
        <v>49</v>
      </c>
      <c r="J39" s="10">
        <v>0</v>
      </c>
      <c r="K39" s="10"/>
    </row>
    <row r="40" spans="2:11" x14ac:dyDescent="0.3">
      <c r="B40" s="10" t="s">
        <v>23</v>
      </c>
      <c r="C40" s="10" t="s">
        <v>24</v>
      </c>
      <c r="D40" s="10" t="s">
        <v>25</v>
      </c>
      <c r="E40" s="10" t="s">
        <v>26</v>
      </c>
      <c r="F40" s="10"/>
      <c r="G40" s="10" t="s">
        <v>50</v>
      </c>
      <c r="H40" s="5" t="s">
        <v>28</v>
      </c>
      <c r="I40" s="10" t="s">
        <v>51</v>
      </c>
      <c r="J40" s="10">
        <v>0</v>
      </c>
      <c r="K40" s="10"/>
    </row>
    <row r="41" spans="2:11" x14ac:dyDescent="0.3">
      <c r="B41" s="10" t="s">
        <v>23</v>
      </c>
      <c r="C41" s="10" t="s">
        <v>24</v>
      </c>
      <c r="D41" s="10" t="s">
        <v>25</v>
      </c>
      <c r="E41" s="10" t="s">
        <v>26</v>
      </c>
      <c r="F41" s="10"/>
      <c r="G41" s="10" t="s">
        <v>52</v>
      </c>
      <c r="H41" s="5" t="s">
        <v>28</v>
      </c>
      <c r="I41" s="10" t="s">
        <v>53</v>
      </c>
      <c r="J41" s="10">
        <v>3.6547999999999998</v>
      </c>
      <c r="K41" s="10"/>
    </row>
    <row r="42" spans="2:11" x14ac:dyDescent="0.3">
      <c r="B42" s="10" t="s">
        <v>23</v>
      </c>
      <c r="C42" s="10" t="s">
        <v>24</v>
      </c>
      <c r="D42" s="10" t="s">
        <v>25</v>
      </c>
      <c r="E42" s="10" t="s">
        <v>26</v>
      </c>
      <c r="F42" s="10"/>
      <c r="G42" s="10" t="s">
        <v>54</v>
      </c>
      <c r="H42" s="5" t="s">
        <v>28</v>
      </c>
      <c r="I42" s="10" t="s">
        <v>55</v>
      </c>
      <c r="J42" s="10">
        <v>7.4875999999999996</v>
      </c>
      <c r="K42" s="10"/>
    </row>
    <row r="43" spans="2:11" x14ac:dyDescent="0.3">
      <c r="B43" s="10" t="s">
        <v>23</v>
      </c>
      <c r="C43" s="10" t="s">
        <v>24</v>
      </c>
      <c r="D43" s="10" t="s">
        <v>25</v>
      </c>
      <c r="E43" s="10" t="s">
        <v>26</v>
      </c>
      <c r="F43" s="10"/>
      <c r="G43" s="10" t="s">
        <v>56</v>
      </c>
      <c r="H43" s="5" t="s">
        <v>28</v>
      </c>
      <c r="I43" s="10" t="s">
        <v>57</v>
      </c>
      <c r="J43" s="10">
        <v>8.8040999999999983</v>
      </c>
      <c r="K43" s="10"/>
    </row>
    <row r="44" spans="2:11" x14ac:dyDescent="0.3">
      <c r="B44" s="10" t="s">
        <v>23</v>
      </c>
      <c r="C44" s="10" t="s">
        <v>24</v>
      </c>
      <c r="D44" s="10" t="s">
        <v>25</v>
      </c>
      <c r="E44" s="10" t="s">
        <v>26</v>
      </c>
      <c r="F44" s="10"/>
      <c r="G44" s="10" t="s">
        <v>58</v>
      </c>
      <c r="H44" s="5" t="s">
        <v>28</v>
      </c>
      <c r="I44" s="10" t="s">
        <v>59</v>
      </c>
      <c r="J44" s="10">
        <v>3.4485999999999999</v>
      </c>
      <c r="K44" s="10"/>
    </row>
    <row r="46" spans="2:11" x14ac:dyDescent="0.3">
      <c r="J46">
        <f>SUM(J29:J44)</f>
        <v>402.04950000000002</v>
      </c>
      <c r="K46">
        <f>SUM(J34:J38)</f>
        <v>377.34610000000004</v>
      </c>
    </row>
    <row r="48" spans="2:11" x14ac:dyDescent="0.3">
      <c r="J48">
        <f>K46/J46</f>
        <v>0.93855632204492234</v>
      </c>
    </row>
  </sheetData>
  <mergeCells count="2">
    <mergeCell ref="B26:F26"/>
    <mergeCell ref="B28:J2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F.</dc:creator>
  <cp:lastModifiedBy>Scott Mitchell</cp:lastModifiedBy>
  <dcterms:created xsi:type="dcterms:W3CDTF">2016-11-30T17:39:23Z</dcterms:created>
  <dcterms:modified xsi:type="dcterms:W3CDTF">2016-12-30T21:47:09Z</dcterms:modified>
</cp:coreProperties>
</file>